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工作文件\"/>
    </mc:Choice>
  </mc:AlternateContent>
  <xr:revisionPtr revIDLastSave="0" documentId="13_ncr:1_{735CA1A9-E858-403C-9FFE-C260291EB8E3}" xr6:coauthVersionLast="47" xr6:coauthVersionMax="47" xr10:uidLastSave="{00000000-0000-0000-0000-000000000000}"/>
  <bookViews>
    <workbookView xWindow="3703" yWindow="3703" windowWidth="18514" windowHeight="10740" xr2:uid="{00000000-000D-0000-FFFF-FFFF00000000}"/>
  </bookViews>
  <sheets>
    <sheet name="税后收益率计算" sheetId="1" r:id="rId1"/>
    <sheet name="使用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C22" i="1"/>
  <c r="B22" i="1"/>
  <c r="C21" i="1"/>
  <c r="B21" i="1"/>
  <c r="C20" i="1"/>
  <c r="B20" i="1"/>
  <c r="C19" i="1"/>
  <c r="B32" i="1" s="1"/>
  <c r="B19" i="1"/>
  <c r="C18" i="1"/>
  <c r="B18" i="1"/>
  <c r="B23" i="1" l="1"/>
  <c r="B24" i="1" l="1"/>
  <c r="C23" i="1"/>
  <c r="B25" i="1" l="1"/>
  <c r="C24" i="1"/>
  <c r="C25" i="1" l="1"/>
  <c r="B26" i="1"/>
  <c r="C26" i="1" l="1"/>
  <c r="B33" i="1" s="1"/>
  <c r="B27" i="1"/>
  <c r="B28" i="1" l="1"/>
  <c r="B35" i="1" s="1"/>
  <c r="C27" i="1"/>
  <c r="B34" i="1" l="1"/>
  <c r="B36" i="1"/>
</calcChain>
</file>

<file path=xl/sharedStrings.xml><?xml version="1.0" encoding="utf-8"?>
<sst xmlns="http://schemas.openxmlformats.org/spreadsheetml/2006/main" count="78" uniqueCount="78">
  <si>
    <t>信托产品税后收益率计算表</t>
  </si>
  <si>
    <t>口径：简单年化摊薄（金额 ÷ 本金 ÷ 期限）｜黄色格为输入项，按实际合同替换示例值｜金额单位：元</t>
  </si>
  <si>
    <t>一、基础参数</t>
  </si>
  <si>
    <t>投资本金（元）</t>
  </si>
  <si>
    <t>示例值，请替换为实际认购金额</t>
  </si>
  <si>
    <t>投资期限（年）</t>
  </si>
  <si>
    <t>示例值，请替换</t>
  </si>
  <si>
    <t>预期年化收益率（税前）</t>
  </si>
  <si>
    <t>按产品合同载明的预期收益率</t>
  </si>
  <si>
    <t>认购费率（期初一次性）</t>
  </si>
  <si>
    <t>一次性收取，从本金中扣收</t>
  </si>
  <si>
    <t>受托管理费率（年化）</t>
  </si>
  <si>
    <t>按信托合同约定</t>
  </si>
  <si>
    <t>托管费率（年化）</t>
  </si>
  <si>
    <t>按保管合同约定</t>
  </si>
  <si>
    <t>销售服务费率（年化）</t>
  </si>
  <si>
    <t>按销售服务合同约定</t>
  </si>
  <si>
    <t>增值税征收率</t>
  </si>
  <si>
    <t>财税〔2017〕56号：资管产品简易计税 3%</t>
  </si>
  <si>
    <t>城建税及附加合计率</t>
  </si>
  <si>
    <t>城建 7% + 教育费附加 3% + 地方教育附加 2%</t>
  </si>
  <si>
    <t>所得税率</t>
  </si>
  <si>
    <t>企业投资者 25%；个人投资者请改 20%（代扣代缴）</t>
  </si>
  <si>
    <t>二、费用与税费明细（金额及对应年化收益率影响）</t>
  </si>
  <si>
    <t>项目</t>
  </si>
  <si>
    <t>金额（元）</t>
  </si>
  <si>
    <t>对年化收益率影响</t>
  </si>
  <si>
    <t>计算过程</t>
  </si>
  <si>
    <t>投资收益（税前）</t>
  </si>
  <si>
    <t>本金 × 预期收益率 × 期限（税前口径，含增值税）</t>
  </si>
  <si>
    <t>认购费</t>
  </si>
  <si>
    <t>本金 × 认购费率（期初一次性，年化摊薄 = 费率 ÷ 期限）</t>
  </si>
  <si>
    <t>受托管理费</t>
  </si>
  <si>
    <t>本金 × 管理费率 × 期限</t>
  </si>
  <si>
    <t>托管费</t>
  </si>
  <si>
    <t>本金 × 托管费率 × 期限</t>
  </si>
  <si>
    <t>销售服务费</t>
  </si>
  <si>
    <t>本金 × 销售服务费率 × 期限</t>
  </si>
  <si>
    <t>增值税</t>
  </si>
  <si>
    <t>投资收益 ÷ (1+征收率) × 征收率（价税分离）</t>
  </si>
  <si>
    <t>城建税及附加</t>
  </si>
  <si>
    <t>增值税 × 附加合计率</t>
  </si>
  <si>
    <t>费用及税费后收益（应税所得）</t>
  </si>
  <si>
    <t>投资收益 − 各项费用及流转税费</t>
  </si>
  <si>
    <t>所得税</t>
  </si>
  <si>
    <t>应税所得 × 所得税率</t>
  </si>
  <si>
    <t>税后净收益</t>
  </si>
  <si>
    <t>应税所得 − 所得税</t>
  </si>
  <si>
    <t>实际到手总额</t>
  </si>
  <si>
    <t>本金 + 税后净收益</t>
  </si>
  <si>
    <t>三、关键结果</t>
  </si>
  <si>
    <t>税前年化收益率</t>
  </si>
  <si>
    <t>即预期年化收益率</t>
  </si>
  <si>
    <t>费用损耗合计（年化）</t>
  </si>
  <si>
    <t>认购+管理+托管+销售服务，四费合计</t>
  </si>
  <si>
    <t>税费合计（年化）</t>
  </si>
  <si>
    <t>增值税+附加+所得税</t>
  </si>
  <si>
    <t>税后年化收益率</t>
  </si>
  <si>
    <t>税后净收益 ÷ 本金 ÷ 期限</t>
  </si>
  <si>
    <t>内部收益率 IRR（年化）</t>
  </si>
  <si>
    <t>考虑认购费期初支付时点，口径严于简单年化</t>
  </si>
  <si>
    <t>勾稽校验（应为 0）</t>
  </si>
  <si>
    <t>税后收益率 − 税前收益率 + 各项损耗，验证表格自洽</t>
  </si>
  <si>
    <t>注：① 增值税自含税收益中价税分离，若合同收益率约定为扣除增值税后的口径，请将征收率改为 0；② 认购费若从募集资金外另行支付，IRR 行的分母应相应调整；③ 所得税按企业 25% 计，个人投资者 20% 由受托人代扣代缴。</t>
  </si>
  <si>
    <t>信托产品税后收益率计算表 — 使用说明</t>
  </si>
  <si>
    <t>【用法】</t>
  </si>
  <si>
    <t>1. 打开「税后收益率计算」表，黄色格为输入项，按实际产品合同替换示例值；其余单元格均为公式，自动计算。</t>
  </si>
  <si>
    <t>2. 「二、费用与税费明细」逐项列示：费用金额 + 该费用对应的年化收益率损耗，直观看出每一分收益被谁拿走。</t>
  </si>
  <si>
    <t>3. 「三、关键结果」中的勾稽校验应恒为 0.0000%；若不为 0 说明表格被改坏。</t>
  </si>
  <si>
    <t>【口径说明】</t>
  </si>
  <si>
    <t>· 简单年化摊薄：一次性费用（认购费）按 金额 ÷ 本金 ÷ 期限 摊到每年。</t>
  </si>
  <si>
    <t>· IRR 行：按实际现金流（期初付认购费、期末回收本息）计算，考虑了费用支付时点，口径严于简单年化，两者差异随期限缩短、认购费率上升而扩大。</t>
  </si>
  <si>
    <t>· 增值税价税分离：财税〔2017〕56 号，资管产品运营中应税行为由管理人按简易计税 3% 缴纳，从产品财产中列支，由投资者实际负担。</t>
  </si>
  <si>
    <t>· 附加税合计 12% 为北京市标准（城建 7% + 教育 3% + 地方教育 2%），异地受托人按当地标准调整。</t>
  </si>
  <si>
    <t>· 所得税：企业投资者 25%（自行汇算），个人投资者 20%（受托人代扣代缴）。保险资金属企业口径。</t>
  </si>
  <si>
    <t>【示例校验值】（默认参数下）</t>
  </si>
  <si>
    <t>本金 1000 万、期限 2 年、税前 6.50%：税后年化收益率 3.8910%，IRR 3.5595%，税后净收益 778,194.17 元。</t>
  </si>
  <si>
    <t>填入实际参数后如与上述不符，先检查黄色格是否替换完整。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</si>
</sst>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%"/>
  </numFmts>
  <fonts count="7" x14ac:knownFonts="1">
    <font>
      <sz val="11"/>
      <color theme="1"/>
      <name val="宋体"/>
      <family val="2"/>
      <scheme val="minor"/>
    </font>
    <font>
      <b/>
      <sz val="14"/>
      <name val="Arial"/>
    </font>
    <font>
      <sz val="9"/>
      <color rgb="FF808080"/>
      <name val="Arial"/>
    </font>
    <font>
      <b/>
      <sz val="11"/>
      <name val="Arial"/>
    </font>
    <font>
      <sz val="11"/>
      <name val="Arial"/>
    </font>
    <font>
      <sz val="11"/>
      <color rgb="FF0000FF"/>
      <name val="Arial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/>
    <xf numFmtId="3" fontId="5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right" vertical="center"/>
    </xf>
    <xf numFmtId="10" fontId="5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3" fillId="0" borderId="1" xfId="0" applyFont="1" applyBorder="1"/>
    <xf numFmtId="176" fontId="4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2" borderId="1" xfId="0" applyFont="1" applyFill="1" applyBorder="1"/>
    <xf numFmtId="0" fontId="0" fillId="2" borderId="1" xfId="0" applyFill="1" applyBorder="1"/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sqref="A1:D1"/>
    </sheetView>
  </sheetViews>
  <sheetFormatPr defaultRowHeight="14.15" x14ac:dyDescent="0.3"/>
  <cols>
    <col min="1" max="1" width="30" customWidth="1"/>
    <col min="2" max="2" width="15" customWidth="1"/>
    <col min="3" max="3" width="12" customWidth="1"/>
    <col min="4" max="4" width="48" customWidth="1"/>
  </cols>
  <sheetData>
    <row r="1" spans="1:4" x14ac:dyDescent="0.3">
      <c r="A1" s="22" t="s">
        <v>0</v>
      </c>
      <c r="B1" s="21"/>
      <c r="C1" s="21"/>
      <c r="D1" s="21"/>
    </row>
    <row r="2" spans="1:4" x14ac:dyDescent="0.3">
      <c r="A2" s="20" t="s">
        <v>1</v>
      </c>
      <c r="B2" s="21"/>
      <c r="C2" s="21"/>
      <c r="D2" s="21"/>
    </row>
    <row r="4" spans="1:4" ht="14.6" x14ac:dyDescent="0.35">
      <c r="A4" s="18" t="s">
        <v>2</v>
      </c>
      <c r="B4" s="19"/>
      <c r="C4" s="19"/>
      <c r="D4" s="19"/>
    </row>
    <row r="5" spans="1:4" ht="14.6" x14ac:dyDescent="0.35">
      <c r="A5" s="1" t="s">
        <v>3</v>
      </c>
      <c r="B5" s="2">
        <v>10000000</v>
      </c>
      <c r="C5" s="16" t="s">
        <v>4</v>
      </c>
      <c r="D5" s="17"/>
    </row>
    <row r="6" spans="1:4" ht="14.6" x14ac:dyDescent="0.35">
      <c r="A6" s="1" t="s">
        <v>5</v>
      </c>
      <c r="B6" s="5">
        <v>2</v>
      </c>
      <c r="C6" s="16" t="s">
        <v>6</v>
      </c>
      <c r="D6" s="17"/>
    </row>
    <row r="7" spans="1:4" ht="14.6" x14ac:dyDescent="0.35">
      <c r="A7" s="1" t="s">
        <v>7</v>
      </c>
      <c r="B7" s="6">
        <v>6.5000000000000002E-2</v>
      </c>
      <c r="C7" s="16" t="s">
        <v>8</v>
      </c>
      <c r="D7" s="17"/>
    </row>
    <row r="8" spans="1:4" ht="14.6" x14ac:dyDescent="0.35">
      <c r="A8" s="1" t="s">
        <v>9</v>
      </c>
      <c r="B8" s="6">
        <v>5.0000000000000001E-3</v>
      </c>
      <c r="C8" s="16" t="s">
        <v>10</v>
      </c>
      <c r="D8" s="17"/>
    </row>
    <row r="9" spans="1:4" ht="14.6" x14ac:dyDescent="0.35">
      <c r="A9" s="1" t="s">
        <v>11</v>
      </c>
      <c r="B9" s="6">
        <v>3.0000000000000001E-3</v>
      </c>
      <c r="C9" s="16" t="s">
        <v>12</v>
      </c>
      <c r="D9" s="17"/>
    </row>
    <row r="10" spans="1:4" ht="14.6" x14ac:dyDescent="0.35">
      <c r="A10" s="1" t="s">
        <v>13</v>
      </c>
      <c r="B10" s="6">
        <v>5.0000000000000001E-4</v>
      </c>
      <c r="C10" s="16" t="s">
        <v>14</v>
      </c>
      <c r="D10" s="17"/>
    </row>
    <row r="11" spans="1:4" ht="14.6" x14ac:dyDescent="0.35">
      <c r="A11" s="1" t="s">
        <v>15</v>
      </c>
      <c r="B11" s="6">
        <v>5.0000000000000001E-3</v>
      </c>
      <c r="C11" s="16" t="s">
        <v>16</v>
      </c>
      <c r="D11" s="17"/>
    </row>
    <row r="12" spans="1:4" ht="14.6" x14ac:dyDescent="0.35">
      <c r="A12" s="1" t="s">
        <v>17</v>
      </c>
      <c r="B12" s="6">
        <v>0.03</v>
      </c>
      <c r="C12" s="16" t="s">
        <v>18</v>
      </c>
      <c r="D12" s="17"/>
    </row>
    <row r="13" spans="1:4" ht="14.6" x14ac:dyDescent="0.35">
      <c r="A13" s="1" t="s">
        <v>19</v>
      </c>
      <c r="B13" s="6">
        <v>0.12</v>
      </c>
      <c r="C13" s="16" t="s">
        <v>20</v>
      </c>
      <c r="D13" s="17"/>
    </row>
    <row r="14" spans="1:4" ht="14.6" x14ac:dyDescent="0.35">
      <c r="A14" s="1" t="s">
        <v>21</v>
      </c>
      <c r="B14" s="6">
        <v>0.25</v>
      </c>
      <c r="C14" s="16" t="s">
        <v>22</v>
      </c>
      <c r="D14" s="17"/>
    </row>
    <row r="16" spans="1:4" ht="14.6" x14ac:dyDescent="0.35">
      <c r="A16" s="18" t="s">
        <v>23</v>
      </c>
      <c r="B16" s="19"/>
      <c r="C16" s="19"/>
      <c r="D16" s="19"/>
    </row>
    <row r="17" spans="1:4" ht="28.3" x14ac:dyDescent="0.3">
      <c r="A17" s="7" t="s">
        <v>24</v>
      </c>
      <c r="B17" s="7" t="s">
        <v>25</v>
      </c>
      <c r="C17" s="7" t="s">
        <v>26</v>
      </c>
      <c r="D17" s="7" t="s">
        <v>27</v>
      </c>
    </row>
    <row r="18" spans="1:4" ht="14.6" x14ac:dyDescent="0.35">
      <c r="A18" s="1" t="s">
        <v>28</v>
      </c>
      <c r="B18" s="8">
        <f>B5*B7*B6</f>
        <v>1300000</v>
      </c>
      <c r="C18" s="9">
        <f>B7</f>
        <v>6.5000000000000002E-2</v>
      </c>
      <c r="D18" s="3" t="s">
        <v>29</v>
      </c>
    </row>
    <row r="19" spans="1:4" ht="14.6" x14ac:dyDescent="0.35">
      <c r="A19" s="1" t="s">
        <v>30</v>
      </c>
      <c r="B19" s="8">
        <f>B5*B8</f>
        <v>50000</v>
      </c>
      <c r="C19" s="9">
        <f>-B8/B6</f>
        <v>-2.5000000000000001E-3</v>
      </c>
      <c r="D19" s="3" t="s">
        <v>31</v>
      </c>
    </row>
    <row r="20" spans="1:4" ht="14.6" x14ac:dyDescent="0.35">
      <c r="A20" s="1" t="s">
        <v>32</v>
      </c>
      <c r="B20" s="8">
        <f>B5*B9*B6</f>
        <v>60000</v>
      </c>
      <c r="C20" s="9">
        <f>-B9</f>
        <v>-3.0000000000000001E-3</v>
      </c>
      <c r="D20" s="3" t="s">
        <v>33</v>
      </c>
    </row>
    <row r="21" spans="1:4" ht="14.6" x14ac:dyDescent="0.35">
      <c r="A21" s="1" t="s">
        <v>34</v>
      </c>
      <c r="B21" s="8">
        <f>B5*B10*B6</f>
        <v>10000</v>
      </c>
      <c r="C21" s="9">
        <f>-B10</f>
        <v>-5.0000000000000001E-4</v>
      </c>
      <c r="D21" s="3" t="s">
        <v>35</v>
      </c>
    </row>
    <row r="22" spans="1:4" ht="14.6" x14ac:dyDescent="0.35">
      <c r="A22" s="1" t="s">
        <v>36</v>
      </c>
      <c r="B22" s="8">
        <f>B5*B11*B6</f>
        <v>100000</v>
      </c>
      <c r="C22" s="9">
        <f>-B11</f>
        <v>-5.0000000000000001E-3</v>
      </c>
      <c r="D22" s="3" t="s">
        <v>37</v>
      </c>
    </row>
    <row r="23" spans="1:4" ht="14.6" x14ac:dyDescent="0.35">
      <c r="A23" s="1" t="s">
        <v>38</v>
      </c>
      <c r="B23" s="8">
        <f>B18/(1+B12)*B12</f>
        <v>37864.077669902908</v>
      </c>
      <c r="C23" s="9">
        <f>-B23/B5/B6</f>
        <v>-1.8932038834951455E-3</v>
      </c>
      <c r="D23" s="3" t="s">
        <v>39</v>
      </c>
    </row>
    <row r="24" spans="1:4" ht="14.6" x14ac:dyDescent="0.35">
      <c r="A24" s="1" t="s">
        <v>40</v>
      </c>
      <c r="B24" s="8">
        <f>B23*B13</f>
        <v>4543.6893203883492</v>
      </c>
      <c r="C24" s="9">
        <f>-B24/B5/B6</f>
        <v>-2.2718446601941746E-4</v>
      </c>
      <c r="D24" s="3" t="s">
        <v>41</v>
      </c>
    </row>
    <row r="25" spans="1:4" ht="14.6" x14ac:dyDescent="0.35">
      <c r="A25" s="10" t="s">
        <v>42</v>
      </c>
      <c r="B25" s="8">
        <f>B18-SUM(B19:B24)</f>
        <v>1037592.2330097088</v>
      </c>
      <c r="C25" s="9">
        <f>B25/B5/B6</f>
        <v>5.1879611650485442E-2</v>
      </c>
      <c r="D25" s="3" t="s">
        <v>43</v>
      </c>
    </row>
    <row r="26" spans="1:4" ht="14.6" x14ac:dyDescent="0.35">
      <c r="A26" s="1" t="s">
        <v>44</v>
      </c>
      <c r="B26" s="8">
        <f>B25*B14</f>
        <v>259398.0582524272</v>
      </c>
      <c r="C26" s="9">
        <f>-B26/B5/B6</f>
        <v>-1.2969902912621361E-2</v>
      </c>
      <c r="D26" s="3" t="s">
        <v>45</v>
      </c>
    </row>
    <row r="27" spans="1:4" ht="14.6" x14ac:dyDescent="0.35">
      <c r="A27" s="10" t="s">
        <v>46</v>
      </c>
      <c r="B27" s="8">
        <f>B25-B26</f>
        <v>778194.17475728155</v>
      </c>
      <c r="C27" s="9">
        <f>B27/B5/B6</f>
        <v>3.8909708737864077E-2</v>
      </c>
      <c r="D27" s="3" t="s">
        <v>47</v>
      </c>
    </row>
    <row r="28" spans="1:4" ht="14.6" x14ac:dyDescent="0.35">
      <c r="A28" s="1" t="s">
        <v>48</v>
      </c>
      <c r="B28" s="8">
        <f>B5+B27</f>
        <v>10778194.174757281</v>
      </c>
      <c r="C28" s="4"/>
      <c r="D28" s="3" t="s">
        <v>49</v>
      </c>
    </row>
    <row r="30" spans="1:4" ht="14.6" x14ac:dyDescent="0.35">
      <c r="A30" s="18" t="s">
        <v>50</v>
      </c>
      <c r="B30" s="19"/>
      <c r="C30" s="19"/>
      <c r="D30" s="19"/>
    </row>
    <row r="31" spans="1:4" ht="14.6" x14ac:dyDescent="0.35">
      <c r="A31" s="1" t="s">
        <v>51</v>
      </c>
      <c r="B31" s="11">
        <f>B7</f>
        <v>6.5000000000000002E-2</v>
      </c>
      <c r="C31" s="16" t="s">
        <v>52</v>
      </c>
      <c r="D31" s="17"/>
    </row>
    <row r="32" spans="1:4" ht="14.6" x14ac:dyDescent="0.35">
      <c r="A32" s="1" t="s">
        <v>53</v>
      </c>
      <c r="B32" s="11">
        <f>-SUM(C19:C22)</f>
        <v>1.0999999999999999E-2</v>
      </c>
      <c r="C32" s="16" t="s">
        <v>54</v>
      </c>
      <c r="D32" s="17"/>
    </row>
    <row r="33" spans="1:4" ht="14.6" x14ac:dyDescent="0.35">
      <c r="A33" s="1" t="s">
        <v>55</v>
      </c>
      <c r="B33" s="11">
        <f>-(C23+C24+C26)</f>
        <v>1.5090291262135923E-2</v>
      </c>
      <c r="C33" s="16" t="s">
        <v>56</v>
      </c>
      <c r="D33" s="17"/>
    </row>
    <row r="34" spans="1:4" ht="14.6" x14ac:dyDescent="0.35">
      <c r="A34" s="1" t="s">
        <v>57</v>
      </c>
      <c r="B34" s="12">
        <f>C27</f>
        <v>3.8909708737864077E-2</v>
      </c>
      <c r="C34" s="16" t="s">
        <v>58</v>
      </c>
      <c r="D34" s="17"/>
    </row>
    <row r="35" spans="1:4" ht="14.6" x14ac:dyDescent="0.35">
      <c r="A35" s="1" t="s">
        <v>59</v>
      </c>
      <c r="B35" s="11">
        <f>(B28/(B5+B19))^(1/B6)-1</f>
        <v>3.5595061699622565E-2</v>
      </c>
      <c r="C35" s="16" t="s">
        <v>60</v>
      </c>
      <c r="D35" s="17"/>
    </row>
    <row r="36" spans="1:4" ht="14.6" x14ac:dyDescent="0.35">
      <c r="A36" s="1" t="s">
        <v>61</v>
      </c>
      <c r="B36" s="11">
        <f>C27-(B7+SUM(C19:C24)+C26)</f>
        <v>0</v>
      </c>
      <c r="C36" s="16" t="s">
        <v>62</v>
      </c>
      <c r="D36" s="17"/>
    </row>
    <row r="39" spans="1:4" x14ac:dyDescent="0.3">
      <c r="A39" s="20" t="s">
        <v>63</v>
      </c>
      <c r="B39" s="21"/>
      <c r="C39" s="21"/>
      <c r="D39" s="21"/>
    </row>
  </sheetData>
  <mergeCells count="22">
    <mergeCell ref="A1:D1"/>
    <mergeCell ref="C12:D12"/>
    <mergeCell ref="C11:D11"/>
    <mergeCell ref="C36:D36"/>
    <mergeCell ref="A16:D16"/>
    <mergeCell ref="C8:D8"/>
    <mergeCell ref="C32:D32"/>
    <mergeCell ref="C7:D7"/>
    <mergeCell ref="C13:D13"/>
    <mergeCell ref="A2:D2"/>
    <mergeCell ref="C35:D35"/>
    <mergeCell ref="C10:D10"/>
    <mergeCell ref="A30:D30"/>
    <mergeCell ref="A39:D39"/>
    <mergeCell ref="C9:D9"/>
    <mergeCell ref="C31:D31"/>
    <mergeCell ref="C34:D34"/>
    <mergeCell ref="C6:D6"/>
    <mergeCell ref="C33:D33"/>
    <mergeCell ref="A4:D4"/>
    <mergeCell ref="C5:D5"/>
    <mergeCell ref="C14:D14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/>
  </sheetViews>
  <sheetFormatPr defaultRowHeight="14.15" x14ac:dyDescent="0.3"/>
  <cols>
    <col min="1" max="1" width="104" customWidth="1"/>
  </cols>
  <sheetData>
    <row r="1" spans="1:1" ht="17.600000000000001" x14ac:dyDescent="0.3">
      <c r="A1" s="13" t="s">
        <v>64</v>
      </c>
    </row>
    <row r="2" spans="1:1" x14ac:dyDescent="0.3">
      <c r="A2" s="14"/>
    </row>
    <row r="3" spans="1:1" x14ac:dyDescent="0.3">
      <c r="A3" s="15" t="s">
        <v>65</v>
      </c>
    </row>
    <row r="4" spans="1:1" x14ac:dyDescent="0.3">
      <c r="A4" s="14" t="s">
        <v>66</v>
      </c>
    </row>
    <row r="5" spans="1:1" x14ac:dyDescent="0.3">
      <c r="A5" s="14" t="s">
        <v>67</v>
      </c>
    </row>
    <row r="6" spans="1:1" x14ac:dyDescent="0.3">
      <c r="A6" s="14" t="s">
        <v>68</v>
      </c>
    </row>
    <row r="7" spans="1:1" x14ac:dyDescent="0.3">
      <c r="A7" s="14"/>
    </row>
    <row r="8" spans="1:1" x14ac:dyDescent="0.3">
      <c r="A8" s="15" t="s">
        <v>69</v>
      </c>
    </row>
    <row r="9" spans="1:1" x14ac:dyDescent="0.3">
      <c r="A9" s="14" t="s">
        <v>70</v>
      </c>
    </row>
    <row r="10" spans="1:1" ht="28.3" x14ac:dyDescent="0.3">
      <c r="A10" s="14" t="s">
        <v>71</v>
      </c>
    </row>
    <row r="11" spans="1:1" ht="28.3" x14ac:dyDescent="0.3">
      <c r="A11" s="14" t="s">
        <v>72</v>
      </c>
    </row>
    <row r="12" spans="1:1" x14ac:dyDescent="0.3">
      <c r="A12" s="14" t="s">
        <v>73</v>
      </c>
    </row>
    <row r="13" spans="1:1" x14ac:dyDescent="0.3">
      <c r="A13" s="14" t="s">
        <v>74</v>
      </c>
    </row>
    <row r="14" spans="1:1" x14ac:dyDescent="0.3">
      <c r="A14" s="14"/>
    </row>
    <row r="15" spans="1:1" x14ac:dyDescent="0.3">
      <c r="A15" s="15" t="s">
        <v>75</v>
      </c>
    </row>
    <row r="16" spans="1:1" x14ac:dyDescent="0.3">
      <c r="A16" s="14" t="s">
        <v>76</v>
      </c>
    </row>
    <row r="17" spans="1:1" x14ac:dyDescent="0.3">
      <c r="A17" s="14" t="s">
        <v>77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税后收益率计算</vt:lpstr>
      <vt:lpstr>使用说明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少斌 王</cp:lastModifiedBy>
  <dcterms:created xsi:type="dcterms:W3CDTF">2026-09-07T06:47:51Z</dcterms:created>
  <dcterms:modified xsi:type="dcterms:W3CDTF">2026-09-07T06:48:14Z</dcterms:modified>
</cp:coreProperties>
</file>